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17"/>
  <workbookPr/>
  <mc:AlternateContent xmlns:mc="http://schemas.openxmlformats.org/markup-compatibility/2006">
    <mc:Choice Requires="x15">
      <x15ac:absPath xmlns:x15ac="http://schemas.microsoft.com/office/spreadsheetml/2010/11/ac" url="https://rhul.sharepoint.com/sites/StoryFutures/Shared Documents/CoSTAR/R&amp;D/Access Programmes/2. PPP/1. EXTERNAL - PPP Working Group/"/>
    </mc:Choice>
  </mc:AlternateContent>
  <xr:revisionPtr revIDLastSave="0" documentId="8_{333A3355-E451-497F-9235-F4E2B93E99EF}" xr6:coauthVersionLast="47" xr6:coauthVersionMax="47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PPP Budget Template" sheetId="14" r:id="rId1"/>
    <sheet name="Formulas" sheetId="15" state="hidden" r:id="rId2"/>
    <sheet name="PPP Budget Example" sheetId="16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7" i="14" l="1"/>
  <c r="D36" i="14"/>
  <c r="D39" i="14" s="1"/>
  <c r="B50" i="14"/>
  <c r="H16" i="16" a="1"/>
  <c r="H16" i="16" s="1"/>
  <c r="H19" i="16" s="1"/>
  <c r="B45" i="16"/>
  <c r="D30" i="16"/>
  <c r="D31" i="16"/>
  <c r="D32" i="16"/>
  <c r="D25" i="16"/>
  <c r="D28" i="16" s="1"/>
  <c r="D26" i="16"/>
  <c r="D17" i="16"/>
  <c r="D18" i="16"/>
  <c r="D19" i="16"/>
  <c r="D20" i="16"/>
  <c r="D5" i="16"/>
  <c r="D6" i="16"/>
  <c r="D9" i="16" s="1"/>
  <c r="D7" i="16"/>
  <c r="D11" i="16"/>
  <c r="D15" i="16" s="1"/>
  <c r="D12" i="16"/>
  <c r="H16" i="14" a="1"/>
  <c r="H16" i="14" s="1"/>
  <c r="H19" i="14" s="1"/>
  <c r="D50" i="14"/>
  <c r="D52" i="14" s="1"/>
  <c r="D6" i="14"/>
  <c r="D7" i="14"/>
  <c r="D5" i="14"/>
  <c r="D32" i="14"/>
  <c r="D31" i="14"/>
  <c r="D30" i="14"/>
  <c r="D34" i="14" s="1"/>
  <c r="D26" i="14"/>
  <c r="D25" i="14"/>
  <c r="D28" i="14" s="1"/>
  <c r="D20" i="14"/>
  <c r="D19" i="14"/>
  <c r="D18" i="14"/>
  <c r="D17" i="14"/>
  <c r="D23" i="14" s="1"/>
  <c r="D12" i="14"/>
  <c r="D11" i="14"/>
  <c r="D15" i="14" s="1"/>
  <c r="D9" i="14" l="1"/>
  <c r="D45" i="16"/>
  <c r="D47" i="16" s="1"/>
  <c r="I13" i="16" s="1"/>
  <c r="D34" i="16"/>
  <c r="D23" i="16"/>
  <c r="D36" i="16"/>
  <c r="D39" i="16" s="1"/>
  <c r="I13" i="14"/>
  <c r="D41" i="14" l="1"/>
  <c r="D44" i="14" s="1"/>
  <c r="D45" i="14" s="1"/>
  <c r="I12" i="14" s="1"/>
  <c r="D40" i="16"/>
  <c r="I12" i="16" s="1"/>
  <c r="I15" i="16" s="1"/>
  <c r="I16" i="16" s="1"/>
  <c r="I18" i="16" s="1"/>
  <c r="I15" i="14"/>
  <c r="I19" i="16" l="1"/>
  <c r="I19" i="14"/>
  <c r="I16" i="14"/>
  <c r="I18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tc={F76D6DA4-96C6-4144-A0DB-892039635975}</author>
  </authors>
  <commentList>
    <comment ref="A17" authorId="0" shapeId="0" xr:uid="{F76D6DA4-96C6-4144-A0DB-892039635975}">
      <text>
        <t>[Threaded comment]
Your version of Excel allows you to read this threaded comment; however, any edits to it will get removed if the file is opened in a newer version of Excel. Learn more: https://go.microsoft.com/fwlink/?linkid=870924
Comment:
    E.G 
Purchase price, £10k. Useful life 5 years. Annual depreciation is 10k/5 years = £2000. 
Six month project is £2k x 6/12 = £1000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<sst xmlns="http://schemas.openxmlformats.org/spreadsheetml/2006/main" count="110" uniqueCount="74">
  <si>
    <t>Project Budget</t>
  </si>
  <si>
    <t>Cost Item</t>
  </si>
  <si>
    <t>Unit Cost</t>
  </si>
  <si>
    <t>QTY</t>
  </si>
  <si>
    <t>Total</t>
  </si>
  <si>
    <t>Labour Costs (no VAT)</t>
  </si>
  <si>
    <t>Staff Member and Job Title</t>
  </si>
  <si>
    <t>Summary Costs for Companies</t>
  </si>
  <si>
    <t>Please complete the below sections to confirm the value of your cash grant</t>
  </si>
  <si>
    <t>Project classification</t>
  </si>
  <si>
    <t>Company size</t>
  </si>
  <si>
    <t>Does your project meet the requirements of effective collaboration?</t>
  </si>
  <si>
    <t>Materials</t>
  </si>
  <si>
    <t>E.g Prototyping materials</t>
  </si>
  <si>
    <t>The below section auto-populates - do not complete</t>
  </si>
  <si>
    <t xml:space="preserve">E.g  Software license </t>
  </si>
  <si>
    <t xml:space="preserve">Project Costs </t>
  </si>
  <si>
    <t xml:space="preserve">Lab Costs </t>
  </si>
  <si>
    <t>Total Project Costs</t>
  </si>
  <si>
    <t>Capital Usage / Equipment Hire*</t>
  </si>
  <si>
    <t xml:space="preserve">Max Intervention </t>
  </si>
  <si>
    <t>Depreciation (your own kit, no VAT)</t>
  </si>
  <si>
    <t>E.g Hire - Music studio</t>
  </si>
  <si>
    <t>Maximum Cash Grant Available</t>
  </si>
  <si>
    <t>(max intervention minus lab subsidy)</t>
  </si>
  <si>
    <t>E.g Hire - LED panel</t>
  </si>
  <si>
    <t>Min Req Company Contribution</t>
  </si>
  <si>
    <t>(min % of overall project total)</t>
  </si>
  <si>
    <t>E.g Hire - lights</t>
  </si>
  <si>
    <t>Subcontractors**</t>
  </si>
  <si>
    <t>E.g  xyz Co (sets + props)</t>
  </si>
  <si>
    <t>E.g artists</t>
  </si>
  <si>
    <t>Travel and Subsistence</t>
  </si>
  <si>
    <t>E.g Train travel</t>
  </si>
  <si>
    <t>E.g Accommodation</t>
  </si>
  <si>
    <t>E.g Subsistence @ £50p/d</t>
  </si>
  <si>
    <t>Other Costs</t>
  </si>
  <si>
    <t>Overheads @ 20% of labour costs</t>
  </si>
  <si>
    <t>This line auto-populates so no need to fill out</t>
  </si>
  <si>
    <t>PROJECT COSTS</t>
  </si>
  <si>
    <t>CoSTAR Lab Costs</t>
  </si>
  <si>
    <t>Select Lab and how many days required</t>
  </si>
  <si>
    <t>TOTAL LAB COSTS</t>
  </si>
  <si>
    <t>*Please only include equipment/venue requirements that are not included in the selected lab provision.</t>
  </si>
  <si>
    <t>**UK subcontractors only, total subcontractor value must not exceed more than 75% of total project value.</t>
  </si>
  <si>
    <t>Lab</t>
  </si>
  <si>
    <t>Day Rate</t>
  </si>
  <si>
    <t>CoSTAR National Lab - Futures Studio</t>
  </si>
  <si>
    <t>CoSTAR Live Lab</t>
  </si>
  <si>
    <t>CoSTAR Realtime Lab</t>
  </si>
  <si>
    <t>CoSTAR Screen Lab</t>
  </si>
  <si>
    <t>Company Size</t>
  </si>
  <si>
    <t>Industrial</t>
  </si>
  <si>
    <t>Ind with uplift</t>
  </si>
  <si>
    <t>Experimental</t>
  </si>
  <si>
    <t>Exp with uplift</t>
  </si>
  <si>
    <t>Micro / Small</t>
  </si>
  <si>
    <t>Medium</t>
  </si>
  <si>
    <t>Large</t>
  </si>
  <si>
    <t>Please complete the below sections to confirm the value of your cash grant.</t>
  </si>
  <si>
    <t>Does your project meets the requirements of effective collaboration?</t>
  </si>
  <si>
    <t>Yes</t>
  </si>
  <si>
    <t>Prototyping materials</t>
  </si>
  <si>
    <t xml:space="preserve">Software license </t>
  </si>
  <si>
    <t>Hire - Music studio</t>
  </si>
  <si>
    <t>Hire - LED panel</t>
  </si>
  <si>
    <t>Hire - lights</t>
  </si>
  <si>
    <t>xyz Co (sets + props)</t>
  </si>
  <si>
    <t>artists</t>
  </si>
  <si>
    <t>Train travel</t>
  </si>
  <si>
    <t>Accommodation</t>
  </si>
  <si>
    <t>Subsistence @ £50p/d</t>
  </si>
  <si>
    <t>this line auto-populates so no need to fill out</t>
  </si>
  <si>
    <t>Lab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</si>
</sst>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£-809]* #,##0.00_-;\-[$£-809]* #,##0.00_-;_-[$£-809]* &quot;-&quot;??_-;_-@_-"/>
  </numFmts>
  <fonts count="18">
    <font>
      <sz val="11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1" tint="0.14999847407452621"/>
      <name val="Aptos Narrow"/>
      <family val="2"/>
      <scheme val="minor"/>
    </font>
    <font>
      <sz val="11"/>
      <color rgb="FF000000"/>
      <name val="Aptos Narrow"/>
      <family val="2"/>
    </font>
    <font>
      <sz val="12"/>
      <color theme="1"/>
      <name val="Aptos Narrow"/>
      <family val="2"/>
      <scheme val="minor"/>
    </font>
    <font>
      <b/>
      <i/>
      <sz val="11"/>
      <color theme="5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4"/>
      <color rgb="FF00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rgb="FF000000"/>
      <name val="Aptos Narrow"/>
    </font>
    <font>
      <b/>
      <i/>
      <sz val="11"/>
      <color rgb="FFE87331"/>
      <name val="Aptos Narrow"/>
      <scheme val="minor"/>
    </font>
    <font>
      <sz val="11"/>
      <color rgb="FFFF0000"/>
      <name val="Aptos Narrow"/>
      <family val="2"/>
      <scheme val="minor"/>
    </font>
    <font>
      <sz val="11"/>
      <color rgb="FFFF0000"/>
      <name val="Aptos Narrow"/>
      <scheme val="minor"/>
    </font>
    <font>
      <b/>
      <sz val="14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6FC9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0" borderId="0" xfId="0" applyFont="1"/>
    <xf numFmtId="0" fontId="0" fillId="4" borderId="0" xfId="0" applyFill="1"/>
    <xf numFmtId="0" fontId="0" fillId="4" borderId="0" xfId="0" applyFill="1" applyAlignment="1">
      <alignment horizontal="center"/>
    </xf>
    <xf numFmtId="0" fontId="3" fillId="2" borderId="0" xfId="0" applyFont="1" applyFill="1" applyAlignment="1">
      <alignment horizontal="center"/>
    </xf>
    <xf numFmtId="0" fontId="1" fillId="6" borderId="0" xfId="0" applyFont="1" applyFill="1"/>
    <xf numFmtId="0" fontId="1" fillId="6" borderId="0" xfId="0" applyFont="1" applyFill="1" applyAlignment="1">
      <alignment horizontal="center"/>
    </xf>
    <xf numFmtId="9" fontId="5" fillId="6" borderId="0" xfId="0" applyNumberFormat="1" applyFont="1" applyFill="1" applyAlignment="1">
      <alignment horizontal="center"/>
    </xf>
    <xf numFmtId="0" fontId="6" fillId="0" borderId="0" xfId="0" applyFont="1"/>
    <xf numFmtId="164" fontId="0" fillId="0" borderId="0" xfId="0" applyNumberFormat="1" applyAlignment="1">
      <alignment horizontal="center"/>
    </xf>
    <xf numFmtId="164" fontId="2" fillId="4" borderId="0" xfId="0" applyNumberFormat="1" applyFont="1" applyFill="1" applyAlignment="1">
      <alignment horizontal="center"/>
    </xf>
    <xf numFmtId="164" fontId="1" fillId="2" borderId="0" xfId="0" applyNumberFormat="1" applyFont="1" applyFill="1" applyAlignment="1">
      <alignment horizontal="center"/>
    </xf>
    <xf numFmtId="0" fontId="2" fillId="4" borderId="0" xfId="0" applyFont="1" applyFill="1"/>
    <xf numFmtId="0" fontId="2" fillId="4" borderId="0" xfId="0" applyFont="1" applyFill="1" applyAlignment="1">
      <alignment horizontal="center"/>
    </xf>
    <xf numFmtId="0" fontId="7" fillId="0" borderId="0" xfId="0" applyFont="1"/>
    <xf numFmtId="0" fontId="8" fillId="0" borderId="0" xfId="0" applyFont="1"/>
    <xf numFmtId="164" fontId="0" fillId="0" borderId="0" xfId="0" applyNumberFormat="1"/>
    <xf numFmtId="0" fontId="0" fillId="0" borderId="4" xfId="0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2" fillId="7" borderId="1" xfId="0" applyFont="1" applyFill="1" applyBorder="1"/>
    <xf numFmtId="0" fontId="0" fillId="3" borderId="0" xfId="0" applyFill="1" applyAlignment="1">
      <alignment horizontal="center"/>
    </xf>
    <xf numFmtId="0" fontId="9" fillId="3" borderId="0" xfId="0" applyFont="1" applyFill="1"/>
    <xf numFmtId="164" fontId="9" fillId="3" borderId="0" xfId="0" applyNumberFormat="1" applyFont="1" applyFill="1" applyAlignment="1">
      <alignment horizontal="center"/>
    </xf>
    <xf numFmtId="0" fontId="0" fillId="5" borderId="0" xfId="0" applyFill="1" applyAlignment="1">
      <alignment horizontal="center"/>
    </xf>
    <xf numFmtId="164" fontId="0" fillId="5" borderId="0" xfId="0" applyNumberFormat="1" applyFill="1" applyAlignment="1">
      <alignment horizontal="center"/>
    </xf>
    <xf numFmtId="9" fontId="0" fillId="0" borderId="0" xfId="0" applyNumberFormat="1"/>
    <xf numFmtId="0" fontId="0" fillId="5" borderId="0" xfId="0" applyFill="1"/>
    <xf numFmtId="0" fontId="11" fillId="0" borderId="0" xfId="0" applyFont="1"/>
    <xf numFmtId="10" fontId="0" fillId="0" borderId="0" xfId="0" applyNumberFormat="1"/>
    <xf numFmtId="164" fontId="0" fillId="7" borderId="0" xfId="0" applyNumberFormat="1" applyFill="1"/>
    <xf numFmtId="164" fontId="12" fillId="8" borderId="0" xfId="0" applyNumberFormat="1" applyFont="1" applyFill="1"/>
    <xf numFmtId="0" fontId="2" fillId="7" borderId="2" xfId="0" applyFont="1" applyFill="1" applyBorder="1"/>
    <xf numFmtId="0" fontId="11" fillId="0" borderId="4" xfId="0" applyFont="1" applyBorder="1"/>
    <xf numFmtId="0" fontId="2" fillId="0" borderId="5" xfId="0" applyFont="1" applyBorder="1"/>
    <xf numFmtId="0" fontId="0" fillId="0" borderId="6" xfId="0" applyBorder="1"/>
    <xf numFmtId="10" fontId="0" fillId="0" borderId="7" xfId="0" applyNumberFormat="1" applyBorder="1"/>
    <xf numFmtId="164" fontId="0" fillId="7" borderId="7" xfId="0" applyNumberFormat="1" applyFill="1" applyBorder="1"/>
    <xf numFmtId="0" fontId="0" fillId="0" borderId="7" xfId="0" applyBorder="1"/>
    <xf numFmtId="0" fontId="0" fillId="0" borderId="8" xfId="0" applyBorder="1"/>
    <xf numFmtId="0" fontId="10" fillId="0" borderId="0" xfId="0" applyFont="1"/>
    <xf numFmtId="0" fontId="13" fillId="0" borderId="0" xfId="0" applyFont="1"/>
    <xf numFmtId="0" fontId="0" fillId="9" borderId="9" xfId="0" applyFill="1" applyBorder="1"/>
    <xf numFmtId="0" fontId="0" fillId="0" borderId="11" xfId="0" applyBorder="1"/>
    <xf numFmtId="0" fontId="0" fillId="0" borderId="12" xfId="0" applyBorder="1"/>
    <xf numFmtId="0" fontId="14" fillId="0" borderId="10" xfId="0" applyFont="1" applyBorder="1"/>
    <xf numFmtId="0" fontId="15" fillId="0" borderId="0" xfId="0" applyFont="1"/>
    <xf numFmtId="0" fontId="16" fillId="0" borderId="0" xfId="0" applyFont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8" fillId="0" borderId="4" xfId="0" applyFont="1" applyBorder="1"/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64" fontId="17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F6FC9D"/>
      <color rgb="FF0C76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Hinkin, Olivia" id="{8AC8E7EE-A459-43EB-894F-3BF72EB498EB}" userId="S::olivia.hinkin@rhul.ac.uk::0f14a733-f7ce-40d2-81b1-01c07a782a16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7" dT="2026-03-16T12:39:33.20" personId="{8AC8E7EE-A459-43EB-894F-3BF72EB498EB}" id="{F76D6DA4-96C6-4144-A0DB-892039635975}">
    <text>E.G 
Purchase price, £10k. Useful life 5 years. Annual depreciation is 10k/5 years = £2000. 
Six month project is £2k x 6/12 = £1000</text>
  </threadedComment>
</ThreadedComment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64E30-6613-496D-953A-D759A7A76104}">
  <dimension ref="A1:M55"/>
  <sheetViews>
    <sheetView workbookViewId="0">
      <pane ySplit="3" topLeftCell="A4" activePane="bottomLeft" state="frozen"/>
      <selection pane="bottomLeft" activeCell="G10" sqref="G10"/>
    </sheetView>
  </sheetViews>
  <sheetFormatPr defaultRowHeight="15"/>
  <cols>
    <col min="1" max="1" width="44.28515625" customWidth="1"/>
    <col min="2" max="3" width="17.5703125" style="1" customWidth="1"/>
    <col min="4" max="4" width="17.5703125" style="12" customWidth="1"/>
    <col min="7" max="7" width="68.42578125" customWidth="1"/>
    <col min="8" max="8" width="14.85546875" customWidth="1"/>
    <col min="9" max="9" width="17" customWidth="1"/>
  </cols>
  <sheetData>
    <row r="1" spans="1:13" ht="18.75">
      <c r="A1" s="57" t="s">
        <v>0</v>
      </c>
      <c r="B1" s="57"/>
      <c r="C1" s="57"/>
      <c r="D1" s="58"/>
    </row>
    <row r="2" spans="1:13" ht="18.75">
      <c r="A2" s="2" t="s">
        <v>1</v>
      </c>
      <c r="B2" s="3" t="s">
        <v>2</v>
      </c>
      <c r="C2" s="3" t="s">
        <v>3</v>
      </c>
      <c r="D2" s="3" t="s">
        <v>4</v>
      </c>
      <c r="G2" s="44"/>
      <c r="H2" s="44"/>
    </row>
    <row r="3" spans="1:13" ht="15.75">
      <c r="A3" s="8"/>
      <c r="B3" s="9"/>
      <c r="C3" s="9"/>
      <c r="D3" s="10"/>
    </row>
    <row r="4" spans="1:13" ht="15.75" thickBot="1">
      <c r="A4" s="4" t="s">
        <v>5</v>
      </c>
    </row>
    <row r="5" spans="1:13">
      <c r="A5" t="s">
        <v>6</v>
      </c>
      <c r="D5" s="12">
        <f>B5*C5</f>
        <v>0</v>
      </c>
      <c r="G5" s="24" t="s">
        <v>7</v>
      </c>
      <c r="H5" s="36"/>
      <c r="I5" s="21"/>
      <c r="J5" s="21"/>
      <c r="K5" s="21"/>
      <c r="L5" s="21"/>
      <c r="M5" s="22"/>
    </row>
    <row r="6" spans="1:13">
      <c r="A6" t="s">
        <v>6</v>
      </c>
      <c r="D6" s="12">
        <f t="shared" ref="D6:D7" si="0">B6*C6</f>
        <v>0</v>
      </c>
      <c r="G6" s="54" t="s">
        <v>8</v>
      </c>
      <c r="H6" s="32"/>
      <c r="M6" s="23"/>
    </row>
    <row r="7" spans="1:13">
      <c r="A7" t="s">
        <v>6</v>
      </c>
      <c r="D7" s="12">
        <f t="shared" si="0"/>
        <v>0</v>
      </c>
      <c r="G7" s="20" t="s">
        <v>9</v>
      </c>
      <c r="H7" s="46"/>
      <c r="M7" s="23"/>
    </row>
    <row r="8" spans="1:13">
      <c r="G8" s="20" t="s">
        <v>10</v>
      </c>
      <c r="H8" s="46"/>
      <c r="I8" s="51"/>
      <c r="M8" s="23"/>
    </row>
    <row r="9" spans="1:13">
      <c r="A9" s="5"/>
      <c r="B9" s="6"/>
      <c r="C9" s="6"/>
      <c r="D9" s="13">
        <f>SUM(D5:D8)</f>
        <v>0</v>
      </c>
      <c r="G9" s="20" t="s">
        <v>11</v>
      </c>
      <c r="H9" s="46"/>
      <c r="M9" s="23"/>
    </row>
    <row r="10" spans="1:13">
      <c r="A10" s="4" t="s">
        <v>12</v>
      </c>
      <c r="G10" s="20"/>
      <c r="M10" s="23"/>
    </row>
    <row r="11" spans="1:13">
      <c r="A11" t="s">
        <v>13</v>
      </c>
      <c r="D11" s="12">
        <f>B11*C11</f>
        <v>0</v>
      </c>
      <c r="G11" s="49" t="s">
        <v>14</v>
      </c>
      <c r="H11" s="47"/>
      <c r="I11" s="47"/>
      <c r="J11" s="47"/>
      <c r="K11" s="47"/>
      <c r="L11" s="47"/>
      <c r="M11" s="48"/>
    </row>
    <row r="12" spans="1:13">
      <c r="A12" t="s">
        <v>15</v>
      </c>
      <c r="D12" s="12">
        <f t="shared" ref="D12" si="1">B12*C12</f>
        <v>0</v>
      </c>
      <c r="G12" s="20" t="s">
        <v>16</v>
      </c>
      <c r="I12" s="19">
        <f>D45</f>
        <v>0</v>
      </c>
      <c r="M12" s="23"/>
    </row>
    <row r="13" spans="1:13">
      <c r="G13" s="20" t="s">
        <v>17</v>
      </c>
      <c r="I13" s="19" t="e">
        <f>D52</f>
        <v>#N/A</v>
      </c>
      <c r="M13" s="23"/>
    </row>
    <row r="14" spans="1:13">
      <c r="G14" s="20"/>
      <c r="M14" s="23"/>
    </row>
    <row r="15" spans="1:13" s="4" customFormat="1">
      <c r="A15" s="15"/>
      <c r="B15" s="16"/>
      <c r="C15" s="16"/>
      <c r="D15" s="13">
        <f>SUM(D11:D14)</f>
        <v>0</v>
      </c>
      <c r="G15" s="20" t="s">
        <v>18</v>
      </c>
      <c r="H15"/>
      <c r="I15" s="19" t="e">
        <f>I12+I13</f>
        <v>#N/A</v>
      </c>
      <c r="J15"/>
      <c r="K15"/>
      <c r="L15"/>
      <c r="M15" s="23"/>
    </row>
    <row r="16" spans="1:13">
      <c r="A16" s="4" t="s">
        <v>19</v>
      </c>
      <c r="G16" s="20" t="s">
        <v>20</v>
      </c>
      <c r="H16" s="33" t="e" cm="1">
        <f t="array" ref="H16">_xlfn.XLOOKUP(
    H8,
    Formulas!A9:A11,
    _xlfn.XLOOKUP(
        IF(H9="Yes",
            IF(H7="Industrial","Ind with uplift","Exp with uplift"),
            H7
        ),
        Formulas!B8:E8,
        Formulas!B9:E11
    )
)</f>
        <v>#N/A</v>
      </c>
      <c r="I16" s="35" t="e">
        <f>I15*H16</f>
        <v>#N/A</v>
      </c>
      <c r="M16" s="38"/>
    </row>
    <row r="17" spans="1:13">
      <c r="A17" t="s">
        <v>21</v>
      </c>
      <c r="D17" s="12">
        <f>B17*C17</f>
        <v>0</v>
      </c>
      <c r="G17" s="20"/>
      <c r="M17" s="23"/>
    </row>
    <row r="18" spans="1:13">
      <c r="A18" t="s">
        <v>22</v>
      </c>
      <c r="D18" s="12">
        <f t="shared" ref="D18:D20" si="2">B18*C18</f>
        <v>0</v>
      </c>
      <c r="G18" s="20" t="s">
        <v>23</v>
      </c>
      <c r="I18" s="34" t="e">
        <f>I16-I13</f>
        <v>#N/A</v>
      </c>
      <c r="J18" t="s">
        <v>24</v>
      </c>
      <c r="M18" s="23"/>
    </row>
    <row r="19" spans="1:13" ht="15.75" thickBot="1">
      <c r="A19" t="s">
        <v>25</v>
      </c>
      <c r="D19" s="12">
        <f t="shared" si="2"/>
        <v>0</v>
      </c>
      <c r="G19" s="39" t="s">
        <v>26</v>
      </c>
      <c r="H19" s="40" t="e">
        <f>1 - H16</f>
        <v>#N/A</v>
      </c>
      <c r="I19" s="41" t="e">
        <f>I15*H19</f>
        <v>#N/A</v>
      </c>
      <c r="J19" s="42" t="s">
        <v>27</v>
      </c>
      <c r="K19" s="42"/>
      <c r="L19" s="42"/>
      <c r="M19" s="43"/>
    </row>
    <row r="20" spans="1:13">
      <c r="A20" t="s">
        <v>28</v>
      </c>
      <c r="D20" s="12">
        <f t="shared" si="2"/>
        <v>0</v>
      </c>
    </row>
    <row r="22" spans="1:13">
      <c r="G22" s="51"/>
    </row>
    <row r="23" spans="1:13" s="4" customFormat="1">
      <c r="A23" s="15"/>
      <c r="B23" s="16"/>
      <c r="C23" s="16"/>
      <c r="D23" s="13">
        <f>SUM(D17:D22)</f>
        <v>0</v>
      </c>
    </row>
    <row r="24" spans="1:13">
      <c r="A24" s="4" t="s">
        <v>29</v>
      </c>
    </row>
    <row r="25" spans="1:13">
      <c r="A25" s="11" t="s">
        <v>30</v>
      </c>
      <c r="D25" s="12">
        <f>B25*C25</f>
        <v>0</v>
      </c>
    </row>
    <row r="26" spans="1:13">
      <c r="A26" s="11" t="s">
        <v>31</v>
      </c>
      <c r="D26" s="12">
        <f>B26*C26</f>
        <v>0</v>
      </c>
    </row>
    <row r="28" spans="1:13" s="4" customFormat="1">
      <c r="A28" s="15"/>
      <c r="B28" s="16"/>
      <c r="C28" s="16"/>
      <c r="D28" s="13">
        <f>SUM(D25:D27)</f>
        <v>0</v>
      </c>
    </row>
    <row r="29" spans="1:13">
      <c r="A29" s="4" t="s">
        <v>32</v>
      </c>
    </row>
    <row r="30" spans="1:13">
      <c r="A30" t="s">
        <v>33</v>
      </c>
      <c r="D30" s="12">
        <f>B30*C30</f>
        <v>0</v>
      </c>
    </row>
    <row r="31" spans="1:13">
      <c r="A31" t="s">
        <v>34</v>
      </c>
      <c r="D31" s="12">
        <f>B31*C31</f>
        <v>0</v>
      </c>
    </row>
    <row r="32" spans="1:13">
      <c r="A32" t="s">
        <v>35</v>
      </c>
      <c r="D32" s="12">
        <f>B32*C32</f>
        <v>0</v>
      </c>
    </row>
    <row r="34" spans="1:4" s="4" customFormat="1">
      <c r="A34" s="15"/>
      <c r="B34" s="16"/>
      <c r="C34" s="16"/>
      <c r="D34" s="13">
        <f>SUM(D30:D33)</f>
        <v>0</v>
      </c>
    </row>
    <row r="35" spans="1:4" s="4" customFormat="1">
      <c r="A35" s="4" t="s">
        <v>36</v>
      </c>
      <c r="B35" s="52"/>
      <c r="C35" s="52"/>
      <c r="D35" s="53"/>
    </row>
    <row r="36" spans="1:4" s="4" customFormat="1">
      <c r="B36" s="52"/>
      <c r="C36" s="52"/>
      <c r="D36" s="12">
        <f>B36*C36</f>
        <v>0</v>
      </c>
    </row>
    <row r="37" spans="1:4" s="4" customFormat="1">
      <c r="B37" s="52"/>
      <c r="C37" s="52"/>
      <c r="D37" s="12">
        <f>B37*C37</f>
        <v>0</v>
      </c>
    </row>
    <row r="38" spans="1:4" s="4" customFormat="1">
      <c r="B38" s="52"/>
      <c r="C38" s="52"/>
      <c r="D38" s="12"/>
    </row>
    <row r="39" spans="1:4" s="4" customFormat="1">
      <c r="A39" s="15"/>
      <c r="B39" s="16"/>
      <c r="C39" s="16"/>
      <c r="D39" s="13">
        <f>SUM(D36:D38)</f>
        <v>0</v>
      </c>
    </row>
    <row r="40" spans="1:4">
      <c r="A40" s="4" t="s">
        <v>37</v>
      </c>
    </row>
    <row r="41" spans="1:4">
      <c r="A41" s="18" t="s">
        <v>38</v>
      </c>
      <c r="D41" s="12">
        <f>D9*0.2</f>
        <v>0</v>
      </c>
    </row>
    <row r="44" spans="1:4">
      <c r="A44" s="5"/>
      <c r="B44" s="6"/>
      <c r="C44" s="6"/>
      <c r="D44" s="13">
        <f>SUM(D41:D43)</f>
        <v>0</v>
      </c>
    </row>
    <row r="45" spans="1:4" s="17" customFormat="1" ht="15.75">
      <c r="A45" s="2" t="s">
        <v>39</v>
      </c>
      <c r="B45" s="7"/>
      <c r="C45" s="7"/>
      <c r="D45" s="14">
        <f>SUM(D9+D15+D23+D28+D34+D39+D44)</f>
        <v>0</v>
      </c>
    </row>
    <row r="47" spans="1:4">
      <c r="A47" s="31"/>
      <c r="B47" s="28"/>
      <c r="C47" s="28"/>
      <c r="D47" s="29"/>
    </row>
    <row r="48" spans="1:4">
      <c r="A48" s="4" t="s">
        <v>40</v>
      </c>
    </row>
    <row r="49" spans="1:7">
      <c r="A49" s="18" t="s">
        <v>41</v>
      </c>
    </row>
    <row r="50" spans="1:7">
      <c r="A50" s="46"/>
      <c r="B50" s="12" t="e">
        <f>_xlfn.XLOOKUP(A50,Formulas!A2:A5,Formulas!B2:B5)</f>
        <v>#N/A</v>
      </c>
      <c r="D50" s="12" t="e">
        <f>B50*C50</f>
        <v>#N/A</v>
      </c>
    </row>
    <row r="52" spans="1:7">
      <c r="A52" s="26" t="s">
        <v>42</v>
      </c>
      <c r="B52" s="25"/>
      <c r="C52" s="25"/>
      <c r="D52" s="27" t="e">
        <f>D50</f>
        <v>#N/A</v>
      </c>
      <c r="G52" s="50"/>
    </row>
    <row r="54" spans="1:7">
      <c r="A54" t="s">
        <v>43</v>
      </c>
    </row>
    <row r="55" spans="1:7">
      <c r="A55" t="s">
        <v>44</v>
      </c>
    </row>
  </sheetData>
  <mergeCells count="1">
    <mergeCell ref="A1:D1"/>
  </mergeCells>
  <dataValidations count="4">
    <dataValidation type="list" allowBlank="1" showInputMessage="1" showErrorMessage="1" sqref="H7" xr:uid="{7C4596BD-0E2E-42C9-A784-01076E08ADF3}">
      <formula1>"Industrial, Experimental"</formula1>
    </dataValidation>
    <dataValidation type="list" allowBlank="1" showInputMessage="1" showErrorMessage="1" sqref="H9" xr:uid="{DE29C7CD-68A3-4C69-8094-E771FC3ECB04}">
      <formula1>"Yes, No"</formula1>
    </dataValidation>
    <dataValidation type="whole" allowBlank="1" showInputMessage="1" showErrorMessage="1" promptTitle="Dropdown" sqref="C50" xr:uid="{02BC9034-5021-43DE-9CCA-1EB8FDFB8785}">
      <formula1>1</formula1>
      <formula2>10</formula2>
    </dataValidation>
    <dataValidation allowBlank="1" showInputMessage="1" showErrorMessage="1" sqref="I8:I9" xr:uid="{AE994087-572F-4294-BAAD-D21524A81AC7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53340FF-1930-4868-B0AD-1EFD1D6FF250}">
          <x14:formula1>
            <xm:f>Formulas!$A$2:$A$5</xm:f>
          </x14:formula1>
          <xm:sqref>A50</xm:sqref>
        </x14:dataValidation>
        <x14:dataValidation type="list" allowBlank="1" showInputMessage="1" showErrorMessage="1" xr:uid="{4588126A-E47F-499B-9D96-2E621F1806F7}">
          <x14:formula1>
            <xm:f>Formulas!$A$9:$A$11</xm:f>
          </x14:formula1>
          <xm:sqref>H8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A1C0F-092E-4D09-A7FC-1A5C93AC8E7A}">
  <dimension ref="A1:F11"/>
  <sheetViews>
    <sheetView workbookViewId="0">
      <selection activeCell="A2" sqref="A2:A5"/>
    </sheetView>
  </sheetViews>
  <sheetFormatPr defaultRowHeight="15"/>
  <cols>
    <col min="1" max="1" width="19.7109375" customWidth="1"/>
    <col min="2" max="3" width="15.7109375" customWidth="1"/>
    <col min="4" max="4" width="16.85546875" customWidth="1"/>
    <col min="5" max="5" width="13.140625" customWidth="1"/>
  </cols>
  <sheetData>
    <row r="1" spans="1:6">
      <c r="A1" s="4" t="s">
        <v>45</v>
      </c>
      <c r="B1" s="4" t="s">
        <v>46</v>
      </c>
      <c r="C1" s="4"/>
    </row>
    <row r="2" spans="1:6">
      <c r="A2" t="s">
        <v>47</v>
      </c>
      <c r="B2" s="19">
        <v>3151.68</v>
      </c>
      <c r="C2" s="19"/>
    </row>
    <row r="3" spans="1:6">
      <c r="A3" t="s">
        <v>48</v>
      </c>
      <c r="B3" s="19">
        <v>1887.45</v>
      </c>
      <c r="C3" s="19"/>
    </row>
    <row r="4" spans="1:6">
      <c r="A4" t="s">
        <v>49</v>
      </c>
      <c r="B4" s="19">
        <v>1636.17</v>
      </c>
      <c r="C4" s="19"/>
    </row>
    <row r="5" spans="1:6">
      <c r="A5" t="s">
        <v>50</v>
      </c>
      <c r="B5" s="19">
        <v>4475</v>
      </c>
      <c r="C5" s="19"/>
    </row>
    <row r="8" spans="1:6">
      <c r="A8" s="4" t="s">
        <v>51</v>
      </c>
      <c r="B8" s="4" t="s">
        <v>52</v>
      </c>
      <c r="C8" s="4" t="s">
        <v>53</v>
      </c>
      <c r="D8" s="4" t="s">
        <v>54</v>
      </c>
      <c r="E8" s="4" t="s">
        <v>55</v>
      </c>
      <c r="F8" s="4"/>
    </row>
    <row r="9" spans="1:6">
      <c r="A9" s="4" t="s">
        <v>56</v>
      </c>
      <c r="B9" s="30">
        <v>0.7</v>
      </c>
      <c r="C9" s="30">
        <v>0.85</v>
      </c>
      <c r="D9" s="30">
        <v>0.45</v>
      </c>
      <c r="E9" s="30">
        <v>0.6</v>
      </c>
    </row>
    <row r="10" spans="1:6">
      <c r="A10" s="4" t="s">
        <v>57</v>
      </c>
      <c r="B10" s="30">
        <v>0.6</v>
      </c>
      <c r="C10" s="30">
        <v>0.75</v>
      </c>
      <c r="D10" s="30">
        <v>0.35</v>
      </c>
      <c r="E10" s="30">
        <v>0.5</v>
      </c>
    </row>
    <row r="11" spans="1:6">
      <c r="A11" s="4" t="s">
        <v>58</v>
      </c>
      <c r="B11" s="30">
        <v>0.5</v>
      </c>
      <c r="C11" s="30">
        <v>0.65</v>
      </c>
      <c r="D11" s="30">
        <v>0.25</v>
      </c>
      <c r="E11" s="30">
        <v>0.4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923C9-5D92-47D6-9F9F-1841D3E840C4}">
  <dimension ref="A1:M50"/>
  <sheetViews>
    <sheetView tabSelected="1" workbookViewId="0">
      <pane ySplit="3" topLeftCell="A4" activePane="bottomLeft" state="frozen"/>
      <selection pane="bottomLeft" activeCell="H7" sqref="H7"/>
    </sheetView>
  </sheetViews>
  <sheetFormatPr defaultRowHeight="15"/>
  <cols>
    <col min="1" max="1" width="44.28515625" customWidth="1"/>
    <col min="2" max="3" width="17.5703125" style="1" customWidth="1"/>
    <col min="4" max="4" width="17.5703125" style="12" customWidth="1"/>
    <col min="7" max="7" width="68.42578125" customWidth="1"/>
    <col min="8" max="8" width="14.85546875" customWidth="1"/>
    <col min="9" max="9" width="17" customWidth="1"/>
  </cols>
  <sheetData>
    <row r="1" spans="1:13" ht="15.75">
      <c r="A1" s="55" t="s">
        <v>0</v>
      </c>
      <c r="B1" s="55"/>
      <c r="C1" s="55"/>
      <c r="D1" s="56"/>
    </row>
    <row r="2" spans="1:13" ht="18.75">
      <c r="A2" s="2" t="s">
        <v>1</v>
      </c>
      <c r="B2" s="3" t="s">
        <v>2</v>
      </c>
      <c r="C2" s="3" t="s">
        <v>3</v>
      </c>
      <c r="D2" s="3" t="s">
        <v>4</v>
      </c>
      <c r="G2" s="44"/>
      <c r="H2" s="44"/>
    </row>
    <row r="3" spans="1:13" ht="15.75">
      <c r="A3" s="8"/>
      <c r="B3" s="9"/>
      <c r="C3" s="9"/>
      <c r="D3" s="10"/>
    </row>
    <row r="4" spans="1:13" ht="15.75" thickBot="1">
      <c r="A4" s="4" t="s">
        <v>5</v>
      </c>
    </row>
    <row r="5" spans="1:13">
      <c r="A5" t="s">
        <v>6</v>
      </c>
      <c r="B5" s="1">
        <v>500</v>
      </c>
      <c r="C5" s="1">
        <v>30</v>
      </c>
      <c r="D5" s="12">
        <f>B5*C5</f>
        <v>15000</v>
      </c>
      <c r="G5" s="24" t="s">
        <v>7</v>
      </c>
      <c r="H5" s="36"/>
      <c r="I5" s="21"/>
      <c r="J5" s="21"/>
      <c r="K5" s="21"/>
      <c r="L5" s="21"/>
      <c r="M5" s="22"/>
    </row>
    <row r="6" spans="1:13">
      <c r="A6" t="s">
        <v>6</v>
      </c>
      <c r="B6" s="1">
        <v>450</v>
      </c>
      <c r="C6" s="1">
        <v>20</v>
      </c>
      <c r="D6" s="12">
        <f>B6*C6</f>
        <v>9000</v>
      </c>
      <c r="G6" s="37" t="s">
        <v>59</v>
      </c>
      <c r="H6" s="32"/>
      <c r="M6" s="23"/>
    </row>
    <row r="7" spans="1:13">
      <c r="A7" t="s">
        <v>6</v>
      </c>
      <c r="B7" s="1">
        <v>400</v>
      </c>
      <c r="C7" s="1">
        <v>10</v>
      </c>
      <c r="D7" s="12">
        <f>B7*C7</f>
        <v>4000</v>
      </c>
      <c r="G7" s="20" t="s">
        <v>9</v>
      </c>
      <c r="H7" s="46" t="s">
        <v>52</v>
      </c>
      <c r="M7" s="23"/>
    </row>
    <row r="8" spans="1:13">
      <c r="G8" s="20" t="s">
        <v>10</v>
      </c>
      <c r="H8" s="46" t="s">
        <v>56</v>
      </c>
      <c r="M8" s="23"/>
    </row>
    <row r="9" spans="1:13">
      <c r="A9" s="5"/>
      <c r="B9" s="6"/>
      <c r="C9" s="6"/>
      <c r="D9" s="13">
        <f>SUM(D5:D8)</f>
        <v>28000</v>
      </c>
      <c r="G9" s="20" t="s">
        <v>60</v>
      </c>
      <c r="H9" s="46" t="s">
        <v>61</v>
      </c>
      <c r="M9" s="23"/>
    </row>
    <row r="10" spans="1:13">
      <c r="A10" s="4" t="s">
        <v>12</v>
      </c>
      <c r="G10" s="20"/>
      <c r="M10" s="23"/>
    </row>
    <row r="11" spans="1:13">
      <c r="A11" t="s">
        <v>62</v>
      </c>
      <c r="B11" s="1">
        <v>1000</v>
      </c>
      <c r="C11" s="1">
        <v>2</v>
      </c>
      <c r="D11" s="12">
        <f>B11*C11</f>
        <v>2000</v>
      </c>
      <c r="G11" s="20"/>
      <c r="M11" s="23"/>
    </row>
    <row r="12" spans="1:13">
      <c r="A12" t="s">
        <v>63</v>
      </c>
      <c r="B12" s="1">
        <v>500</v>
      </c>
      <c r="C12" s="1">
        <v>3</v>
      </c>
      <c r="D12" s="12">
        <f>B12*C12</f>
        <v>1500</v>
      </c>
      <c r="G12" s="20" t="s">
        <v>16</v>
      </c>
      <c r="I12" s="19">
        <f>D40</f>
        <v>49850</v>
      </c>
      <c r="M12" s="23"/>
    </row>
    <row r="13" spans="1:13">
      <c r="G13" s="20" t="s">
        <v>17</v>
      </c>
      <c r="I13" s="19">
        <f>D47</f>
        <v>15758.4</v>
      </c>
      <c r="M13" s="23"/>
    </row>
    <row r="14" spans="1:13">
      <c r="G14" s="20"/>
      <c r="M14" s="23"/>
    </row>
    <row r="15" spans="1:13" s="4" customFormat="1">
      <c r="A15" s="15"/>
      <c r="B15" s="16"/>
      <c r="C15" s="16"/>
      <c r="D15" s="13">
        <f>SUM(D11:D14)</f>
        <v>3500</v>
      </c>
      <c r="G15" s="20" t="s">
        <v>18</v>
      </c>
      <c r="H15"/>
      <c r="I15" s="19">
        <f>I12+I13</f>
        <v>65608.399999999994</v>
      </c>
      <c r="J15"/>
      <c r="K15"/>
      <c r="L15"/>
      <c r="M15" s="23"/>
    </row>
    <row r="16" spans="1:13">
      <c r="A16" s="4" t="s">
        <v>19</v>
      </c>
      <c r="G16" s="20" t="s">
        <v>20</v>
      </c>
      <c r="H16" s="33" cm="1">
        <f t="array" ref="H16">_xlfn.XLOOKUP(
    H8,
    Formulas!A9:A11,
    _xlfn.XLOOKUP(
        IF(H9="Yes",
            IF(H7="Industrial","Ind with uplift","Exp with uplift"),
            H7
        ),
        Formulas!B8:E8,
        Formulas!B9:E11
    )
)</f>
        <v>0.85</v>
      </c>
      <c r="I16" s="35">
        <f>I15*H16</f>
        <v>55767.139999999992</v>
      </c>
      <c r="M16" s="38"/>
    </row>
    <row r="17" spans="1:13">
      <c r="A17" t="s">
        <v>21</v>
      </c>
      <c r="B17" s="1">
        <v>1000</v>
      </c>
      <c r="C17" s="1">
        <v>3</v>
      </c>
      <c r="D17" s="12">
        <f>B17*C17</f>
        <v>3000</v>
      </c>
      <c r="G17" s="20"/>
      <c r="M17" s="23"/>
    </row>
    <row r="18" spans="1:13">
      <c r="A18" t="s">
        <v>64</v>
      </c>
      <c r="B18" s="1">
        <v>6000</v>
      </c>
      <c r="C18" s="1">
        <v>1</v>
      </c>
      <c r="D18" s="12">
        <f>B18*C18</f>
        <v>6000</v>
      </c>
      <c r="G18" s="20" t="s">
        <v>23</v>
      </c>
      <c r="I18" s="34">
        <f>I16-I13</f>
        <v>40008.739999999991</v>
      </c>
      <c r="J18" t="s">
        <v>24</v>
      </c>
      <c r="M18" s="23"/>
    </row>
    <row r="19" spans="1:13" thickBot="1">
      <c r="A19" t="s">
        <v>65</v>
      </c>
      <c r="B19" s="1">
        <v>600</v>
      </c>
      <c r="C19" s="1">
        <v>2</v>
      </c>
      <c r="D19" s="12">
        <f>B19*C19</f>
        <v>1200</v>
      </c>
      <c r="G19" s="39" t="s">
        <v>26</v>
      </c>
      <c r="H19" s="40">
        <f>1 - H16</f>
        <v>0.15000000000000002</v>
      </c>
      <c r="I19" s="41">
        <f>I15*H19</f>
        <v>9841.26</v>
      </c>
      <c r="J19" s="42" t="s">
        <v>27</v>
      </c>
      <c r="K19" s="42"/>
      <c r="L19" s="42"/>
      <c r="M19" s="43"/>
    </row>
    <row r="20" spans="1:13">
      <c r="A20" t="s">
        <v>66</v>
      </c>
      <c r="B20" s="1">
        <v>500</v>
      </c>
      <c r="C20" s="1">
        <v>5</v>
      </c>
      <c r="D20" s="12">
        <f>B20*C20</f>
        <v>2500</v>
      </c>
    </row>
    <row r="23" spans="1:13" s="4" customFormat="1">
      <c r="A23" s="15"/>
      <c r="B23" s="16"/>
      <c r="C23" s="16"/>
      <c r="D23" s="13">
        <f>SUM(D17:D19)</f>
        <v>10200</v>
      </c>
    </row>
    <row r="24" spans="1:13">
      <c r="A24" s="4" t="s">
        <v>29</v>
      </c>
    </row>
    <row r="25" spans="1:13">
      <c r="A25" s="45" t="s">
        <v>67</v>
      </c>
      <c r="B25" s="1">
        <v>500</v>
      </c>
      <c r="C25" s="1">
        <v>3</v>
      </c>
      <c r="D25" s="12">
        <f>B25*C25</f>
        <v>1500</v>
      </c>
    </row>
    <row r="26" spans="1:13">
      <c r="A26" s="45" t="s">
        <v>68</v>
      </c>
      <c r="D26" s="12">
        <f>B26*C26</f>
        <v>0</v>
      </c>
    </row>
    <row r="28" spans="1:13" s="4" customFormat="1">
      <c r="A28" s="15"/>
      <c r="B28" s="16"/>
      <c r="C28" s="16"/>
      <c r="D28" s="13">
        <f>SUM(D25:D27)</f>
        <v>1500</v>
      </c>
    </row>
    <row r="29" spans="1:13">
      <c r="A29" s="4" t="s">
        <v>32</v>
      </c>
    </row>
    <row r="30" spans="1:13">
      <c r="A30" t="s">
        <v>69</v>
      </c>
      <c r="B30" s="1">
        <v>100</v>
      </c>
      <c r="C30" s="1">
        <v>3</v>
      </c>
      <c r="D30" s="12">
        <f>B30*C30</f>
        <v>300</v>
      </c>
    </row>
    <row r="31" spans="1:13">
      <c r="A31" t="s">
        <v>70</v>
      </c>
      <c r="B31" s="1">
        <v>250</v>
      </c>
      <c r="C31" s="1">
        <v>2</v>
      </c>
      <c r="D31" s="12">
        <f>B31*C31</f>
        <v>500</v>
      </c>
    </row>
    <row r="32" spans="1:13">
      <c r="A32" t="s">
        <v>71</v>
      </c>
      <c r="B32" s="1">
        <v>50</v>
      </c>
      <c r="C32" s="1">
        <v>5</v>
      </c>
      <c r="D32" s="12">
        <f>B32*C32</f>
        <v>250</v>
      </c>
    </row>
    <row r="34" spans="1:4" s="4" customFormat="1">
      <c r="A34" s="15"/>
      <c r="B34" s="16"/>
      <c r="C34" s="16"/>
      <c r="D34" s="13">
        <f>SUM(D30:D33)</f>
        <v>1050</v>
      </c>
    </row>
    <row r="35" spans="1:4">
      <c r="A35" s="4" t="s">
        <v>37</v>
      </c>
    </row>
    <row r="36" spans="1:4">
      <c r="A36" s="18" t="s">
        <v>72</v>
      </c>
      <c r="D36" s="12">
        <f>D9*0.2</f>
        <v>5600</v>
      </c>
    </row>
    <row r="39" spans="1:4">
      <c r="A39" s="5"/>
      <c r="B39" s="6"/>
      <c r="C39" s="6"/>
      <c r="D39" s="13">
        <f>SUM(D36:D38)</f>
        <v>5600</v>
      </c>
    </row>
    <row r="40" spans="1:4" s="17" customFormat="1" ht="15.75">
      <c r="A40" s="2" t="s">
        <v>39</v>
      </c>
      <c r="B40" s="7"/>
      <c r="C40" s="7"/>
      <c r="D40" s="14">
        <f>SUM(D9+D15+D23+D28+D34+D39)</f>
        <v>49850</v>
      </c>
    </row>
    <row r="42" spans="1:4">
      <c r="A42" s="31"/>
      <c r="B42" s="28"/>
      <c r="C42" s="28"/>
      <c r="D42" s="29"/>
    </row>
    <row r="43" spans="1:4">
      <c r="A43" s="4" t="s">
        <v>73</v>
      </c>
    </row>
    <row r="44" spans="1:4">
      <c r="A44" s="18" t="s">
        <v>41</v>
      </c>
    </row>
    <row r="45" spans="1:4">
      <c r="A45" t="s">
        <v>47</v>
      </c>
      <c r="B45" s="12">
        <f>_xlfn.XLOOKUP(A45,Formulas!A2:A5,Formulas!B2:B5)</f>
        <v>3151.68</v>
      </c>
      <c r="C45" s="1">
        <v>5</v>
      </c>
      <c r="D45" s="12">
        <f>B45*5</f>
        <v>15758.4</v>
      </c>
    </row>
    <row r="47" spans="1:4">
      <c r="A47" s="26" t="s">
        <v>42</v>
      </c>
      <c r="B47" s="25"/>
      <c r="C47" s="25"/>
      <c r="D47" s="27">
        <f>D45</f>
        <v>15758.4</v>
      </c>
    </row>
    <row r="49" spans="1:1">
      <c r="A49" t="s">
        <v>43</v>
      </c>
    </row>
    <row r="50" spans="1:1">
      <c r="A50" t="s">
        <v>44</v>
      </c>
    </row>
  </sheetData>
  <mergeCells count="1">
    <mergeCell ref="A1:D1"/>
  </mergeCells>
  <dataValidations count="3">
    <dataValidation allowBlank="1" showInputMessage="1" showErrorMessage="1" sqref="I7:I9" xr:uid="{D791166F-4BD2-4D3C-816E-723F5E784276}"/>
    <dataValidation type="list" allowBlank="1" showInputMessage="1" showErrorMessage="1" sqref="H9" xr:uid="{5CE4D42F-A87C-4B92-9E1E-32895AF18610}">
      <formula1>"Yes, No"</formula1>
    </dataValidation>
    <dataValidation type="list" allowBlank="1" showInputMessage="1" showErrorMessage="1" sqref="H7" xr:uid="{6B217DC5-F1D4-4CDC-827A-D41BFE928EBD}">
      <formula1>"Industrial, Experimental"</formula1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A41E3D0-4D77-46AC-981F-8DA5F06220B4}">
          <x14:formula1>
            <xm:f>Formulas!$A$2:$A$5</xm:f>
          </x14:formula1>
          <xm:sqref>A45</xm:sqref>
        </x14:dataValidation>
        <x14:dataValidation type="list" allowBlank="1" showInputMessage="1" showErrorMessage="1" xr:uid="{8667E6EF-29BC-4E10-8C95-213B45649F5D}">
          <x14:formula1>
            <xm:f>Formulas!$A$9:$A$11</xm:f>
          </x14:formula1>
          <xm:sqref>H8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C5C665E28807478F7FE72DBCCF3B6D" ma:contentTypeVersion="25" ma:contentTypeDescription="Create a new document." ma:contentTypeScope="" ma:versionID="31e8fc98775aacfb6cca71a71db80c00">
  <xsd:schema xmlns:xsd="http://www.w3.org/2001/XMLSchema" xmlns:xs="http://www.w3.org/2001/XMLSchema" xmlns:p="http://schemas.microsoft.com/office/2006/metadata/properties" xmlns:ns1="http://schemas.microsoft.com/sharepoint/v3" xmlns:ns2="9c3d0d1c-42e1-4410-9607-3b86d7189c1b" xmlns:ns3="585a628c-53c1-4761-9c86-430579cdc334" xmlns:ns4="f6f3c7fd-c375-42fc-b662-3a65a358eee3" targetNamespace="http://schemas.microsoft.com/office/2006/metadata/properties" ma:root="true" ma:fieldsID="9aa0456d56c5003cd523d84b6eb1c6b8" ns1:_="" ns2:_="" ns3:_="" ns4:_="">
    <xsd:import namespace="http://schemas.microsoft.com/sharepoint/v3"/>
    <xsd:import namespace="9c3d0d1c-42e1-4410-9607-3b86d7189c1b"/>
    <xsd:import namespace="585a628c-53c1-4761-9c86-430579cdc334"/>
    <xsd:import namespace="f6f3c7fd-c375-42fc-b662-3a65a358ee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Favourite" minOccurs="0"/>
                <xsd:element ref="ns2:FutureFilter" minOccurs="0"/>
                <xsd:element ref="ns2:MediaServiceBillingMetadata" minOccurs="0"/>
                <xsd:element ref="ns1:AverageRating" minOccurs="0"/>
                <xsd:element ref="ns1:RatingCount" minOccurs="0"/>
                <xsd:element ref="ns1:RatedBy" minOccurs="0"/>
                <xsd:element ref="ns1:Ratings" minOccurs="0"/>
                <xsd:element ref="ns1:LikesCount" minOccurs="0"/>
                <xsd:element ref="ns1:LikedBy" minOccurs="0"/>
                <xsd:element ref="ns2:Acces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AverageRating" ma:index="26" nillable="true" ma:displayName="Rating (0-5)" ma:decimals="2" ma:description="Average value of all the ratings that have been submitted" ma:internalName="AverageRating" ma:readOnly="true">
      <xsd:simpleType>
        <xsd:restriction base="dms:Number"/>
      </xsd:simpleType>
    </xsd:element>
    <xsd:element name="RatingCount" ma:index="27" nillable="true" ma:displayName="Number of Ratings" ma:decimals="0" ma:description="Number of ratings submitted" ma:internalName="RatingCount" ma:readOnly="true">
      <xsd:simpleType>
        <xsd:restriction base="dms:Number"/>
      </xsd:simpleType>
    </xsd:element>
    <xsd:element name="RatedBy" ma:index="28" nillable="true" ma:displayName="Rated By" ma:description="Users rated the item." ma:hidden="true" ma:list="UserInfo" ma:internalName="Rat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tings" ma:index="29" nillable="true" ma:displayName="User ratings" ma:description="User ratings for the item" ma:hidden="true" ma:internalName="Ratings">
      <xsd:simpleType>
        <xsd:restriction base="dms:Note"/>
      </xsd:simpleType>
    </xsd:element>
    <xsd:element name="LikesCount" ma:index="30" nillable="true" ma:displayName="Number of Likes" ma:internalName="LikesCount">
      <xsd:simpleType>
        <xsd:restriction base="dms:Unknown"/>
      </xsd:simpleType>
    </xsd:element>
    <xsd:element name="LikedBy" ma:index="31" nillable="true" ma:displayName="Liked By" ma:hidden="true" ma:list="UserInfo" ma:internalName="LikedBy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3d0d1c-42e1-4410-9607-3b86d7189c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81e6708-c250-41d0-920d-8c38044c1b5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Favourite" ma:index="23" nillable="true" ma:displayName="Favourite" ma:format="Dropdown" ma:internalName="Favourite">
      <xsd:simpleType>
        <xsd:restriction base="dms:Choice">
          <xsd:enumeration value="Choice 1"/>
          <xsd:enumeration value="Choice 2"/>
          <xsd:enumeration value="Choice 3"/>
        </xsd:restriction>
      </xsd:simpleType>
    </xsd:element>
    <xsd:element name="FutureFilter" ma:index="24" nillable="true" ma:displayName="Future Filter" ma:format="Dropdown" ma:internalName="FutureFilter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reative"/>
                    <xsd:enumeration value="CreaTech"/>
                    <xsd:enumeration value="AI"/>
                    <xsd:enumeration value="Audience"/>
                    <xsd:enumeration value="Inclusive"/>
                    <xsd:enumeration value="Business"/>
                  </xsd:restriction>
                </xsd:simpleType>
              </xsd:element>
            </xsd:sequence>
          </xsd:extension>
        </xsd:complexContent>
      </xsd:complex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  <xsd:element name="Access" ma:index="32" nillable="true" ma:displayName="Access" ma:format="Dropdown" ma:internalName="Acces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5a628c-53c1-4761-9c86-430579cdc33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f3c7fd-c375-42fc-b662-3a65a358eee3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4ca4a070-bf6e-434a-91c0-3bb92b576eb3}" ma:internalName="TaxCatchAll" ma:showField="CatchAllData" ma:web="585a628c-53c1-4761-9c86-430579cdc3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6f3c7fd-c375-42fc-b662-3a65a358eee3" xsi:nil="true"/>
    <LikesCount xmlns="http://schemas.microsoft.com/sharepoint/v3" xsi:nil="true"/>
    <Favourite xmlns="9c3d0d1c-42e1-4410-9607-3b86d7189c1b" xsi:nil="true"/>
    <Access xmlns="9c3d0d1c-42e1-4410-9607-3b86d7189c1b" xsi:nil="true"/>
    <FutureFilter xmlns="9c3d0d1c-42e1-4410-9607-3b86d7189c1b" xsi:nil="true"/>
    <Ratings xmlns="http://schemas.microsoft.com/sharepoint/v3" xsi:nil="true"/>
    <LikedBy xmlns="http://schemas.microsoft.com/sharepoint/v3">
      <UserInfo>
        <DisplayName/>
        <AccountId xsi:nil="true"/>
        <AccountType/>
      </UserInfo>
    </LikedBy>
    <lcf76f155ced4ddcb4097134ff3c332f xmlns="9c3d0d1c-42e1-4410-9607-3b86d7189c1b">
      <Terms xmlns="http://schemas.microsoft.com/office/infopath/2007/PartnerControls"/>
    </lcf76f155ced4ddcb4097134ff3c332f>
    <RatedBy xmlns="http://schemas.microsoft.com/sharepoint/v3">
      <UserInfo>
        <DisplayName/>
        <AccountId xsi:nil="true"/>
        <AccountType/>
      </UserInfo>
    </RatedBy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CA2301-8398-4889-A5EA-87EA844335B7}"/>
</file>

<file path=customXml/itemProps2.xml><?xml version="1.0" encoding="utf-8"?>
<ds:datastoreItem xmlns:ds="http://schemas.openxmlformats.org/officeDocument/2006/customXml" ds:itemID="{A172889C-22E6-4689-A938-2ED4B5461AC5}"/>
</file>

<file path=customXml/itemProps3.xml><?xml version="1.0" encoding="utf-8"?>
<ds:datastoreItem xmlns:ds="http://schemas.openxmlformats.org/officeDocument/2006/customXml" ds:itemID="{9EFBB8BA-AD96-4472-8E90-D9F7C392E2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2025-12-05T11:41:22Z</dcterms:created>
  <dcterms:modified xsi:type="dcterms:W3CDTF">2026-05-27T13:05:15Z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0x01010030C5C665E28807478F7FE72DBCCF3B6D</vt:lpwstr>
  </property>
  <property fmtid="{D5CDD505-2E9C-101B-9397-08002B2CF9AE}" pid="3" name="MediaServiceImageTags">
    <vt:lpwstr/>
  </property>
</Properties>
</file>